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mc:AlternateContent xmlns:mc="http://schemas.openxmlformats.org/markup-compatibility/2006">
    <mc:Choice Requires="x15">
      <x15ac:absPath xmlns:x15ac="http://schemas.microsoft.com/office/spreadsheetml/2010/11/ac" url="https://gaapposnet-my.sharepoint.com/personal/rudolf_gppos_net/Documents/"/>
    </mc:Choice>
  </mc:AlternateContent>
  <xr:revisionPtr revIDLastSave="134" documentId="8_{561E485D-8064-44B6-91ED-4D6657BE2B13}" xr6:coauthVersionLast="47" xr6:coauthVersionMax="47" xr10:uidLastSave="{180F6FA0-25EF-4D17-A4EC-E734151BBE14}"/>
  <bookViews>
    <workbookView xWindow="-120" yWindow="-120" windowWidth="29040" windowHeight="15720" xr2:uid="{E462DE50-5625-43BE-963C-6375D0B3589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2" i="1"/>
  <c r="P3" i="1"/>
  <c r="P4" i="1"/>
  <c r="P5" i="1"/>
  <c r="P6" i="1"/>
  <c r="P7" i="1"/>
  <c r="P8" i="1"/>
  <c r="P9" i="1"/>
  <c r="P10" i="1"/>
  <c r="P2" i="1"/>
  <c r="R2" i="1"/>
  <c r="S3" i="1"/>
  <c r="S4" i="1"/>
  <c r="S5" i="1"/>
  <c r="S6" i="1"/>
  <c r="S7" i="1"/>
  <c r="S8" i="1"/>
  <c r="S9" i="1"/>
  <c r="S10" i="1"/>
  <c r="S11" i="1"/>
  <c r="S2" i="1"/>
  <c r="L10" i="1"/>
  <c r="L11" i="1"/>
  <c r="K3" i="1"/>
  <c r="K4" i="1"/>
  <c r="K5" i="1"/>
  <c r="K6" i="1"/>
  <c r="K7" i="1"/>
  <c r="K8" i="1"/>
  <c r="K9" i="1"/>
  <c r="K2" i="1"/>
  <c r="R11" i="1"/>
  <c r="R10" i="1"/>
  <c r="R3" i="1"/>
  <c r="R4" i="1"/>
  <c r="R5" i="1"/>
  <c r="R6" i="1"/>
  <c r="R7" i="1"/>
  <c r="R8" i="1"/>
  <c r="R9" i="1"/>
  <c r="I11" i="1"/>
  <c r="K11" i="1" s="1"/>
  <c r="I10" i="1"/>
  <c r="E10" i="1"/>
  <c r="E11" i="1"/>
  <c r="I3" i="1"/>
  <c r="I4" i="1"/>
  <c r="I5" i="1"/>
  <c r="I6" i="1"/>
  <c r="I7" i="1"/>
  <c r="I8" i="1"/>
  <c r="I9" i="1"/>
  <c r="I2" i="1"/>
  <c r="L2" i="1" s="1"/>
  <c r="E3" i="1"/>
  <c r="E4" i="1"/>
  <c r="E5" i="1"/>
  <c r="E6" i="1"/>
  <c r="E7" i="1"/>
  <c r="E8" i="1"/>
  <c r="E9" i="1"/>
  <c r="E2" i="1"/>
  <c r="P11" i="1" l="1"/>
  <c r="S12" i="1"/>
  <c r="M9" i="1"/>
  <c r="L9" i="1"/>
  <c r="M8" i="1"/>
  <c r="L8" i="1"/>
  <c r="N8" i="1" s="1"/>
  <c r="O8" i="1" s="1"/>
  <c r="M7" i="1"/>
  <c r="L7" i="1"/>
  <c r="M6" i="1"/>
  <c r="L6" i="1"/>
  <c r="M5" i="1"/>
  <c r="L5" i="1"/>
  <c r="M4" i="1"/>
  <c r="L4" i="1"/>
  <c r="N4" i="1" s="1"/>
  <c r="O4" i="1" s="1"/>
  <c r="M3" i="1"/>
  <c r="L3" i="1"/>
  <c r="N3" i="1" s="1"/>
  <c r="O3" i="1" s="1"/>
  <c r="K10" i="1"/>
  <c r="K12" i="1" s="1"/>
  <c r="M10" i="1"/>
  <c r="T11" i="1"/>
  <c r="U11" i="1" s="1"/>
  <c r="M11" i="1"/>
  <c r="M2" i="1"/>
  <c r="M12" i="1" s="1"/>
  <c r="T10" i="1"/>
  <c r="U10" i="1" s="1"/>
  <c r="T7" i="1"/>
  <c r="U7" i="1" s="1"/>
  <c r="T8" i="1"/>
  <c r="U8" i="1" s="1"/>
  <c r="R12" i="1"/>
  <c r="T3" i="1"/>
  <c r="U3" i="1" s="1"/>
  <c r="N7" i="1"/>
  <c r="O7" i="1" s="1"/>
  <c r="N6" i="1"/>
  <c r="O6" i="1" s="1"/>
  <c r="N2" i="1"/>
  <c r="O2" i="1" s="1"/>
  <c r="E12" i="1"/>
  <c r="T12" i="1" s="1"/>
  <c r="U12" i="1" s="1"/>
  <c r="T2" i="1"/>
  <c r="U2" i="1" s="1"/>
  <c r="T4" i="1"/>
  <c r="U4" i="1" s="1"/>
  <c r="T9" i="1"/>
  <c r="U9" i="1" s="1"/>
  <c r="N5" i="1"/>
  <c r="O5" i="1" s="1"/>
  <c r="N9" i="1"/>
  <c r="O9" i="1" s="1"/>
  <c r="T6" i="1"/>
  <c r="U6" i="1" s="1"/>
  <c r="T5" i="1"/>
  <c r="U5" i="1" s="1"/>
  <c r="P12" i="1" l="1"/>
  <c r="Q12" i="1" s="1"/>
  <c r="Q11" i="1"/>
  <c r="L12" i="1"/>
  <c r="N12" i="1"/>
  <c r="O12" i="1" s="1"/>
</calcChain>
</file>

<file path=xl/sharedStrings.xml><?xml version="1.0" encoding="utf-8"?>
<sst xmlns="http://schemas.openxmlformats.org/spreadsheetml/2006/main" count="45" uniqueCount="28">
  <si>
    <t>Product</t>
  </si>
  <si>
    <t>Sale Type (T/NT)</t>
  </si>
  <si>
    <t>Qty Sold</t>
  </si>
  <si>
    <t>Cost Per Product</t>
  </si>
  <si>
    <t>Line Cost</t>
  </si>
  <si>
    <t xml:space="preserve">Theoretical Price </t>
  </si>
  <si>
    <t>Normal Tax Rate</t>
  </si>
  <si>
    <t>Discount</t>
  </si>
  <si>
    <t>Actual Price</t>
  </si>
  <si>
    <t>Actual Tax Rate</t>
  </si>
  <si>
    <t>Non Turnover Sales</t>
  </si>
  <si>
    <t>Turnover Sales</t>
  </si>
  <si>
    <t>Sales Tax</t>
  </si>
  <si>
    <t>Actual GP</t>
  </si>
  <si>
    <t>Actual GP%</t>
  </si>
  <si>
    <t>Total Sales Excl</t>
  </si>
  <si>
    <t>Total Sales Incl</t>
  </si>
  <si>
    <t>Theoretical Sales</t>
  </si>
  <si>
    <t>Theoretical Tax</t>
  </si>
  <si>
    <t>Theoretical GP</t>
  </si>
  <si>
    <t>Theoretical GP%</t>
  </si>
  <si>
    <t>Match Day Burger</t>
  </si>
  <si>
    <t>T</t>
  </si>
  <si>
    <t>Match Day Burger *NT</t>
  </si>
  <si>
    <t>NT</t>
  </si>
  <si>
    <t>*NT Sales exclude tax and should not form part of the Actual GP - But for theoretical, it needs to use the tax rate of the item</t>
  </si>
  <si>
    <t>Totals</t>
  </si>
  <si>
    <t>*Theoretical Columns are only for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</si>
</sst>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2" fontId="0" fillId="3" borderId="1" xfId="0" applyNumberFormat="1" applyFill="1" applyBorder="1"/>
    <xf numFmtId="2" fontId="0" fillId="4" borderId="1" xfId="0" applyNumberFormat="1" applyFill="1" applyBorder="1"/>
    <xf numFmtId="0" fontId="1" fillId="0" borderId="0" xfId="0" applyFont="1"/>
    <xf numFmtId="2" fontId="1" fillId="0" borderId="0" xfId="0" applyNumberFormat="1" applyFont="1"/>
    <xf numFmtId="2" fontId="1" fillId="0" borderId="1" xfId="0" applyNumberFormat="1" applyFont="1" applyBorder="1"/>
    <xf numFmtId="2" fontId="1" fillId="3" borderId="1" xfId="0" applyNumberFormat="1" applyFont="1" applyFill="1" applyBorder="1"/>
    <xf numFmtId="2" fontId="1" fillId="4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1" fillId="5" borderId="1" xfId="0" applyFont="1" applyFill="1" applyBorder="1" applyAlignment="1">
      <alignment wrapText="1"/>
    </xf>
    <xf numFmtId="2" fontId="0" fillId="5" borderId="1" xfId="0" applyNumberFormat="1" applyFill="1" applyBorder="1"/>
    <xf numFmtId="0" fontId="1" fillId="2" borderId="3" xfId="0" applyFont="1" applyFill="1" applyBorder="1" applyAlignment="1">
      <alignment wrapText="1"/>
    </xf>
    <xf numFmtId="2" fontId="0" fillId="0" borderId="3" xfId="0" applyNumberFormat="1" applyBorder="1"/>
    <xf numFmtId="2" fontId="1" fillId="5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2" fontId="0" fillId="6" borderId="1" xfId="0" applyNumberFormat="1" applyFill="1" applyBorder="1"/>
    <xf numFmtId="2" fontId="1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F1613-6501-4E4D-87FD-66157D3D6B36}">
  <dimension ref="A1:V14"/>
  <sheetViews>
    <sheetView tabSelected="1" workbookViewId="0">
      <selection activeCell="A9" sqref="A9:XFD9"/>
    </sheetView>
  </sheetViews>
  <sheetFormatPr defaultRowHeight="15"/>
  <cols>
    <col min="1" max="1" width="24.5703125" customWidth="1"/>
    <col min="2" max="2" width="11.28515625" customWidth="1"/>
    <col min="3" max="3" width="7.7109375" customWidth="1"/>
    <col min="4" max="4" width="12.5703125" customWidth="1"/>
    <col min="5" max="20" width="11.5703125" customWidth="1"/>
    <col min="21" max="21" width="12.42578125" customWidth="1"/>
  </cols>
  <sheetData>
    <row r="1" spans="1:22" ht="41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7" t="s">
        <v>9</v>
      </c>
      <c r="K1" s="15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0" t="s">
        <v>15</v>
      </c>
      <c r="Q1" s="20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spans="1:22">
      <c r="A2" s="4" t="s">
        <v>21</v>
      </c>
      <c r="B2" s="4" t="s">
        <v>22</v>
      </c>
      <c r="C2" s="5">
        <v>1</v>
      </c>
      <c r="D2" s="5">
        <v>24.5</v>
      </c>
      <c r="E2" s="5">
        <f>D2*C2</f>
        <v>24.5</v>
      </c>
      <c r="F2" s="5">
        <v>85</v>
      </c>
      <c r="G2" s="5">
        <v>1.1499999999999999</v>
      </c>
      <c r="H2" s="5">
        <v>0</v>
      </c>
      <c r="I2" s="5">
        <f>F2- (F2 * H2/100)</f>
        <v>85</v>
      </c>
      <c r="J2" s="18">
        <v>1.1499999999999999</v>
      </c>
      <c r="K2" s="16">
        <f>IF(B2="NT",C2*I2,0)</f>
        <v>0</v>
      </c>
      <c r="L2" s="6">
        <f>IF(B2 = "T", I2*C2 / J2,0)</f>
        <v>73.913043478260875</v>
      </c>
      <c r="M2" s="6">
        <f>(I2-(I2/J2))*C2</f>
        <v>11.086956521739125</v>
      </c>
      <c r="N2" s="6">
        <f t="shared" ref="N2:N9" si="0">L2-E2</f>
        <v>49.413043478260875</v>
      </c>
      <c r="O2" s="6">
        <f t="shared" ref="O2:O9" si="1">N2/L2*100</f>
        <v>66.852941176470594</v>
      </c>
      <c r="P2" s="21">
        <f>L2+K2</f>
        <v>73.913043478260875</v>
      </c>
      <c r="Q2" s="21">
        <f>P2+M2</f>
        <v>85</v>
      </c>
      <c r="R2" s="7">
        <f>F2*C2 / J2</f>
        <v>73.913043478260875</v>
      </c>
      <c r="S2" s="7">
        <f>(F2-(F2/G2))*C2</f>
        <v>11.086956521739125</v>
      </c>
      <c r="T2" s="7">
        <f t="shared" ref="T2:T9" si="2">R2-E2</f>
        <v>49.413043478260875</v>
      </c>
      <c r="U2" s="7">
        <f>T2/R2* 100</f>
        <v>66.852941176470594</v>
      </c>
    </row>
    <row r="3" spans="1:22">
      <c r="A3" s="4" t="s">
        <v>21</v>
      </c>
      <c r="B3" s="4" t="s">
        <v>22</v>
      </c>
      <c r="C3" s="5">
        <v>3</v>
      </c>
      <c r="D3" s="5">
        <v>24.5</v>
      </c>
      <c r="E3" s="5">
        <f t="shared" ref="E3:E11" si="3">D3*C3</f>
        <v>73.5</v>
      </c>
      <c r="F3" s="5">
        <v>85</v>
      </c>
      <c r="G3" s="5">
        <v>1.1499999999999999</v>
      </c>
      <c r="H3" s="5">
        <v>0</v>
      </c>
      <c r="I3" s="5">
        <f t="shared" ref="I3:I11" si="4">F3- (F3 * H3/100)</f>
        <v>85</v>
      </c>
      <c r="J3" s="18">
        <v>1.1499999999999999</v>
      </c>
      <c r="K3" s="16">
        <f t="shared" ref="K3:K11" si="5">IF(B3="NT",C3*I3,0)</f>
        <v>0</v>
      </c>
      <c r="L3" s="6">
        <f t="shared" ref="L3:L11" si="6">IF(B3 = "T", I3*C3 / J3,0)</f>
        <v>221.73913043478262</v>
      </c>
      <c r="M3" s="6">
        <f t="shared" ref="M3:M11" si="7">(I3-(I3/J3))*C3</f>
        <v>33.260869565217376</v>
      </c>
      <c r="N3" s="6">
        <f t="shared" si="0"/>
        <v>148.23913043478262</v>
      </c>
      <c r="O3" s="6">
        <f t="shared" si="1"/>
        <v>66.852941176470594</v>
      </c>
      <c r="P3" s="21">
        <f t="shared" ref="P3:P11" si="8">L3+K3</f>
        <v>221.73913043478262</v>
      </c>
      <c r="Q3" s="21">
        <f t="shared" ref="Q3:Q12" si="9">P3+M3</f>
        <v>255</v>
      </c>
      <c r="R3" s="7">
        <f t="shared" ref="R3:R9" si="10">F3*C3 / J3</f>
        <v>221.73913043478262</v>
      </c>
      <c r="S3" s="7">
        <f t="shared" ref="S3:S11" si="11">(F3-(F3/G3))*C3</f>
        <v>33.260869565217376</v>
      </c>
      <c r="T3" s="7">
        <f t="shared" si="2"/>
        <v>148.23913043478262</v>
      </c>
      <c r="U3" s="7">
        <f t="shared" ref="U3:U12" si="12">T3/R3* 100</f>
        <v>66.852941176470594</v>
      </c>
    </row>
    <row r="4" spans="1:22">
      <c r="A4" s="4" t="s">
        <v>21</v>
      </c>
      <c r="B4" s="4" t="s">
        <v>22</v>
      </c>
      <c r="C4" s="5">
        <v>2</v>
      </c>
      <c r="D4" s="5">
        <v>24.5</v>
      </c>
      <c r="E4" s="5">
        <f t="shared" si="3"/>
        <v>49</v>
      </c>
      <c r="F4" s="5">
        <v>85</v>
      </c>
      <c r="G4" s="5">
        <v>1.1499999999999999</v>
      </c>
      <c r="H4" s="5">
        <v>0</v>
      </c>
      <c r="I4" s="5">
        <f t="shared" si="4"/>
        <v>85</v>
      </c>
      <c r="J4" s="18">
        <v>1.1499999999999999</v>
      </c>
      <c r="K4" s="16">
        <f t="shared" si="5"/>
        <v>0</v>
      </c>
      <c r="L4" s="6">
        <f t="shared" si="6"/>
        <v>147.82608695652175</v>
      </c>
      <c r="M4" s="6">
        <f t="shared" si="7"/>
        <v>22.173913043478251</v>
      </c>
      <c r="N4" s="6">
        <f t="shared" si="0"/>
        <v>98.826086956521749</v>
      </c>
      <c r="O4" s="6">
        <f t="shared" si="1"/>
        <v>66.852941176470594</v>
      </c>
      <c r="P4" s="21">
        <f t="shared" si="8"/>
        <v>147.82608695652175</v>
      </c>
      <c r="Q4" s="21">
        <f t="shared" si="9"/>
        <v>170</v>
      </c>
      <c r="R4" s="7">
        <f t="shared" si="10"/>
        <v>147.82608695652175</v>
      </c>
      <c r="S4" s="7">
        <f t="shared" si="11"/>
        <v>22.173913043478251</v>
      </c>
      <c r="T4" s="7">
        <f t="shared" si="2"/>
        <v>98.826086956521749</v>
      </c>
      <c r="U4" s="7">
        <f t="shared" si="12"/>
        <v>66.852941176470594</v>
      </c>
    </row>
    <row r="5" spans="1:22">
      <c r="A5" s="4" t="s">
        <v>21</v>
      </c>
      <c r="B5" s="4" t="s">
        <v>22</v>
      </c>
      <c r="C5" s="5">
        <v>5</v>
      </c>
      <c r="D5" s="5">
        <v>24.5</v>
      </c>
      <c r="E5" s="5">
        <f t="shared" si="3"/>
        <v>122.5</v>
      </c>
      <c r="F5" s="5">
        <v>85</v>
      </c>
      <c r="G5" s="5">
        <v>1.1499999999999999</v>
      </c>
      <c r="H5" s="5">
        <v>0</v>
      </c>
      <c r="I5" s="5">
        <f t="shared" si="4"/>
        <v>85</v>
      </c>
      <c r="J5" s="18">
        <v>1.1499999999999999</v>
      </c>
      <c r="K5" s="16">
        <f t="shared" si="5"/>
        <v>0</v>
      </c>
      <c r="L5" s="6">
        <f t="shared" si="6"/>
        <v>369.56521739130437</v>
      </c>
      <c r="M5" s="6">
        <f t="shared" si="7"/>
        <v>55.434782608695627</v>
      </c>
      <c r="N5" s="6">
        <f t="shared" si="0"/>
        <v>247.06521739130437</v>
      </c>
      <c r="O5" s="6">
        <f t="shared" si="1"/>
        <v>66.852941176470594</v>
      </c>
      <c r="P5" s="21">
        <f t="shared" si="8"/>
        <v>369.56521739130437</v>
      </c>
      <c r="Q5" s="21">
        <f t="shared" si="9"/>
        <v>425</v>
      </c>
      <c r="R5" s="7">
        <f t="shared" si="10"/>
        <v>369.56521739130437</v>
      </c>
      <c r="S5" s="7">
        <f t="shared" si="11"/>
        <v>55.434782608695627</v>
      </c>
      <c r="T5" s="7">
        <f t="shared" si="2"/>
        <v>247.06521739130437</v>
      </c>
      <c r="U5" s="7">
        <f t="shared" si="12"/>
        <v>66.852941176470594</v>
      </c>
    </row>
    <row r="6" spans="1:22">
      <c r="A6" s="4" t="s">
        <v>21</v>
      </c>
      <c r="B6" s="4" t="s">
        <v>22</v>
      </c>
      <c r="C6" s="5">
        <v>3</v>
      </c>
      <c r="D6" s="5">
        <v>24.5</v>
      </c>
      <c r="E6" s="5">
        <f t="shared" si="3"/>
        <v>73.5</v>
      </c>
      <c r="F6" s="5">
        <v>85</v>
      </c>
      <c r="G6" s="5">
        <v>1.1499999999999999</v>
      </c>
      <c r="H6" s="5">
        <v>20</v>
      </c>
      <c r="I6" s="5">
        <f t="shared" si="4"/>
        <v>68</v>
      </c>
      <c r="J6" s="18">
        <v>1.1499999999999999</v>
      </c>
      <c r="K6" s="16">
        <f t="shared" si="5"/>
        <v>0</v>
      </c>
      <c r="L6" s="6">
        <f t="shared" si="6"/>
        <v>177.39130434782609</v>
      </c>
      <c r="M6" s="6">
        <f t="shared" si="7"/>
        <v>26.608695652173893</v>
      </c>
      <c r="N6" s="6">
        <f t="shared" si="0"/>
        <v>103.89130434782609</v>
      </c>
      <c r="O6" s="6">
        <f t="shared" si="1"/>
        <v>58.566176470588239</v>
      </c>
      <c r="P6" s="21">
        <f t="shared" si="8"/>
        <v>177.39130434782609</v>
      </c>
      <c r="Q6" s="21">
        <f t="shared" si="9"/>
        <v>204</v>
      </c>
      <c r="R6" s="7">
        <f t="shared" si="10"/>
        <v>221.73913043478262</v>
      </c>
      <c r="S6" s="7">
        <f t="shared" si="11"/>
        <v>33.260869565217376</v>
      </c>
      <c r="T6" s="7">
        <f t="shared" si="2"/>
        <v>148.23913043478262</v>
      </c>
      <c r="U6" s="7">
        <f t="shared" si="12"/>
        <v>66.852941176470594</v>
      </c>
    </row>
    <row r="7" spans="1:22">
      <c r="A7" s="4" t="s">
        <v>21</v>
      </c>
      <c r="B7" s="4" t="s">
        <v>22</v>
      </c>
      <c r="C7" s="5">
        <v>1</v>
      </c>
      <c r="D7" s="5">
        <v>24.5</v>
      </c>
      <c r="E7" s="5">
        <f t="shared" si="3"/>
        <v>24.5</v>
      </c>
      <c r="F7" s="5">
        <v>85</v>
      </c>
      <c r="G7" s="5">
        <v>1.1499999999999999</v>
      </c>
      <c r="H7" s="5">
        <v>10</v>
      </c>
      <c r="I7" s="5">
        <f t="shared" si="4"/>
        <v>76.5</v>
      </c>
      <c r="J7" s="18">
        <v>1.1499999999999999</v>
      </c>
      <c r="K7" s="16">
        <f t="shared" si="5"/>
        <v>0</v>
      </c>
      <c r="L7" s="6">
        <f t="shared" si="6"/>
        <v>66.521739130434781</v>
      </c>
      <c r="M7" s="6">
        <f t="shared" si="7"/>
        <v>9.9782608695652186</v>
      </c>
      <c r="N7" s="6">
        <f t="shared" si="0"/>
        <v>42.021739130434781</v>
      </c>
      <c r="O7" s="6">
        <f t="shared" si="1"/>
        <v>63.169934640522875</v>
      </c>
      <c r="P7" s="21">
        <f t="shared" si="8"/>
        <v>66.521739130434781</v>
      </c>
      <c r="Q7" s="21">
        <f t="shared" si="9"/>
        <v>76.5</v>
      </c>
      <c r="R7" s="7">
        <f t="shared" si="10"/>
        <v>73.913043478260875</v>
      </c>
      <c r="S7" s="7">
        <f t="shared" si="11"/>
        <v>11.086956521739125</v>
      </c>
      <c r="T7" s="7">
        <f t="shared" si="2"/>
        <v>49.413043478260875</v>
      </c>
      <c r="U7" s="7">
        <f t="shared" si="12"/>
        <v>66.852941176470594</v>
      </c>
    </row>
    <row r="8" spans="1:22">
      <c r="A8" s="4" t="s">
        <v>21</v>
      </c>
      <c r="B8" s="4" t="s">
        <v>22</v>
      </c>
      <c r="C8" s="5">
        <v>2</v>
      </c>
      <c r="D8" s="5">
        <v>24.5</v>
      </c>
      <c r="E8" s="5">
        <f t="shared" si="3"/>
        <v>49</v>
      </c>
      <c r="F8" s="5">
        <v>85</v>
      </c>
      <c r="G8" s="5">
        <v>1.1499999999999999</v>
      </c>
      <c r="H8" s="5">
        <v>20</v>
      </c>
      <c r="I8" s="5">
        <f t="shared" si="4"/>
        <v>68</v>
      </c>
      <c r="J8" s="18">
        <v>1.1499999999999999</v>
      </c>
      <c r="K8" s="16">
        <f t="shared" si="5"/>
        <v>0</v>
      </c>
      <c r="L8" s="6">
        <f t="shared" si="6"/>
        <v>118.2608695652174</v>
      </c>
      <c r="M8" s="6">
        <f t="shared" si="7"/>
        <v>17.739130434782595</v>
      </c>
      <c r="N8" s="6">
        <f t="shared" si="0"/>
        <v>69.260869565217405</v>
      </c>
      <c r="O8" s="6">
        <f t="shared" si="1"/>
        <v>58.566176470588239</v>
      </c>
      <c r="P8" s="21">
        <f t="shared" si="8"/>
        <v>118.2608695652174</v>
      </c>
      <c r="Q8" s="21">
        <f t="shared" si="9"/>
        <v>136</v>
      </c>
      <c r="R8" s="7">
        <f t="shared" si="10"/>
        <v>147.82608695652175</v>
      </c>
      <c r="S8" s="7">
        <f t="shared" si="11"/>
        <v>22.173913043478251</v>
      </c>
      <c r="T8" s="7">
        <f t="shared" si="2"/>
        <v>98.826086956521749</v>
      </c>
      <c r="U8" s="7">
        <f t="shared" si="12"/>
        <v>66.852941176470594</v>
      </c>
    </row>
    <row r="9" spans="1:22">
      <c r="A9" s="4" t="s">
        <v>21</v>
      </c>
      <c r="B9" s="4" t="s">
        <v>22</v>
      </c>
      <c r="C9" s="5">
        <v>3</v>
      </c>
      <c r="D9" s="5">
        <v>24.5</v>
      </c>
      <c r="E9" s="5">
        <f t="shared" si="3"/>
        <v>73.5</v>
      </c>
      <c r="F9" s="5">
        <v>85</v>
      </c>
      <c r="G9" s="5">
        <v>1.1499999999999999</v>
      </c>
      <c r="H9" s="5">
        <v>15</v>
      </c>
      <c r="I9" s="5">
        <f t="shared" si="4"/>
        <v>72.25</v>
      </c>
      <c r="J9" s="18">
        <v>1.1499999999999999</v>
      </c>
      <c r="K9" s="16">
        <f t="shared" si="5"/>
        <v>0</v>
      </c>
      <c r="L9" s="6">
        <f t="shared" si="6"/>
        <v>188.47826086956522</v>
      </c>
      <c r="M9" s="6">
        <f t="shared" si="7"/>
        <v>28.271739130434774</v>
      </c>
      <c r="N9" s="6">
        <f t="shared" si="0"/>
        <v>114.97826086956522</v>
      </c>
      <c r="O9" s="6">
        <f t="shared" si="1"/>
        <v>61.003460207612456</v>
      </c>
      <c r="P9" s="21">
        <f t="shared" si="8"/>
        <v>188.47826086956522</v>
      </c>
      <c r="Q9" s="21">
        <f t="shared" si="9"/>
        <v>216.75</v>
      </c>
      <c r="R9" s="7">
        <f t="shared" si="10"/>
        <v>221.73913043478262</v>
      </c>
      <c r="S9" s="7">
        <f t="shared" si="11"/>
        <v>33.260869565217376</v>
      </c>
      <c r="T9" s="7">
        <f t="shared" si="2"/>
        <v>148.23913043478262</v>
      </c>
      <c r="U9" s="7">
        <f t="shared" si="12"/>
        <v>66.852941176470594</v>
      </c>
    </row>
    <row r="10" spans="1:22">
      <c r="A10" s="4" t="s">
        <v>23</v>
      </c>
      <c r="B10" s="4" t="s">
        <v>24</v>
      </c>
      <c r="C10" s="5">
        <v>1</v>
      </c>
      <c r="D10" s="5">
        <v>24.5</v>
      </c>
      <c r="E10" s="5">
        <f t="shared" si="3"/>
        <v>24.5</v>
      </c>
      <c r="F10" s="5">
        <v>85</v>
      </c>
      <c r="G10" s="5">
        <v>1.1499999999999999</v>
      </c>
      <c r="H10" s="5">
        <v>0</v>
      </c>
      <c r="I10" s="5">
        <f t="shared" si="4"/>
        <v>85</v>
      </c>
      <c r="J10" s="18">
        <v>1</v>
      </c>
      <c r="K10" s="16">
        <f t="shared" si="5"/>
        <v>85</v>
      </c>
      <c r="L10" s="6">
        <f t="shared" si="6"/>
        <v>0</v>
      </c>
      <c r="M10" s="6">
        <f t="shared" si="7"/>
        <v>0</v>
      </c>
      <c r="N10" s="6">
        <v>0</v>
      </c>
      <c r="O10" s="6">
        <v>0</v>
      </c>
      <c r="P10" s="21">
        <f t="shared" si="8"/>
        <v>85</v>
      </c>
      <c r="Q10" s="21">
        <f t="shared" si="9"/>
        <v>85</v>
      </c>
      <c r="R10" s="7">
        <f>F10*C10 / G10</f>
        <v>73.913043478260875</v>
      </c>
      <c r="S10" s="7">
        <f t="shared" si="11"/>
        <v>11.086956521739125</v>
      </c>
      <c r="T10" s="7">
        <f t="shared" ref="T10:T11" si="13">R10-E10</f>
        <v>49.413043478260875</v>
      </c>
      <c r="U10" s="7">
        <f t="shared" ref="U10:U11" si="14">T10/R10* 100</f>
        <v>66.852941176470594</v>
      </c>
      <c r="V10" t="s">
        <v>25</v>
      </c>
    </row>
    <row r="11" spans="1:22">
      <c r="A11" s="4" t="s">
        <v>23</v>
      </c>
      <c r="B11" s="4" t="s">
        <v>24</v>
      </c>
      <c r="C11" s="5">
        <v>3</v>
      </c>
      <c r="D11" s="5">
        <v>24.5</v>
      </c>
      <c r="E11" s="5">
        <f t="shared" si="3"/>
        <v>73.5</v>
      </c>
      <c r="F11" s="5">
        <v>85</v>
      </c>
      <c r="G11" s="5">
        <v>1.1499999999999999</v>
      </c>
      <c r="H11" s="5">
        <v>0</v>
      </c>
      <c r="I11" s="5">
        <f t="shared" si="4"/>
        <v>85</v>
      </c>
      <c r="J11" s="18">
        <v>1</v>
      </c>
      <c r="K11" s="16">
        <f t="shared" si="5"/>
        <v>255</v>
      </c>
      <c r="L11" s="6">
        <f t="shared" si="6"/>
        <v>0</v>
      </c>
      <c r="M11" s="6">
        <f t="shared" si="7"/>
        <v>0</v>
      </c>
      <c r="N11" s="6">
        <v>0</v>
      </c>
      <c r="O11" s="6">
        <v>0</v>
      </c>
      <c r="P11" s="21">
        <f t="shared" si="8"/>
        <v>255</v>
      </c>
      <c r="Q11" s="21">
        <f t="shared" si="9"/>
        <v>255</v>
      </c>
      <c r="R11" s="7">
        <f>F11*C11 / G11</f>
        <v>221.73913043478262</v>
      </c>
      <c r="S11" s="7">
        <f t="shared" si="11"/>
        <v>33.260869565217376</v>
      </c>
      <c r="T11" s="7">
        <f t="shared" si="13"/>
        <v>148.23913043478262</v>
      </c>
      <c r="U11" s="7">
        <f t="shared" si="14"/>
        <v>66.852941176470594</v>
      </c>
      <c r="V11" t="s">
        <v>25</v>
      </c>
    </row>
    <row r="12" spans="1:22">
      <c r="A12" s="13"/>
      <c r="B12" s="13"/>
      <c r="C12" s="14" t="s">
        <v>26</v>
      </c>
      <c r="D12" s="8"/>
      <c r="E12" s="10">
        <f>SUM(E2:E9)</f>
        <v>490</v>
      </c>
      <c r="K12" s="19">
        <f>SUM(K2:K11)</f>
        <v>340</v>
      </c>
      <c r="L12" s="11">
        <f>SUM(L2:L11)</f>
        <v>1363.6956521739132</v>
      </c>
      <c r="M12" s="11">
        <f>SUM(M2:M11)</f>
        <v>204.55434782608685</v>
      </c>
      <c r="N12" s="11">
        <f>L12-E12</f>
        <v>873.69565217391323</v>
      </c>
      <c r="O12" s="11">
        <f>N12/L12*100</f>
        <v>64.068228917583298</v>
      </c>
      <c r="P12" s="22">
        <f>SUM(P2:P11)</f>
        <v>1703.6956521739132</v>
      </c>
      <c r="Q12" s="22">
        <f t="shared" si="9"/>
        <v>1908.25</v>
      </c>
      <c r="R12" s="12">
        <f>SUM(R2:R9)</f>
        <v>1478.2608695652175</v>
      </c>
      <c r="S12" s="12">
        <f>SUM(S2:S11)</f>
        <v>266.08695652173901</v>
      </c>
      <c r="T12" s="12">
        <f>R12-E12</f>
        <v>988.26086956521749</v>
      </c>
      <c r="U12" s="12">
        <f t="shared" si="12"/>
        <v>66.852941176470594</v>
      </c>
    </row>
    <row r="13" spans="1:22">
      <c r="R13" s="8" t="s">
        <v>27</v>
      </c>
    </row>
    <row r="14" spans="1:22">
      <c r="J14" s="8"/>
      <c r="M14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4DD47F15508F478832E0940A19BE33" ma:contentTypeVersion="15" ma:contentTypeDescription="Create a new document." ma:contentTypeScope="" ma:versionID="88ece1cefee29770bf34c2978e38bc1e">
  <xsd:schema xmlns:xsd="http://www.w3.org/2001/XMLSchema" xmlns:xs="http://www.w3.org/2001/XMLSchema" xmlns:p="http://schemas.microsoft.com/office/2006/metadata/properties" xmlns:ns2="80c15a16-2d8b-4170-bb5a-aea5de83cc71" xmlns:ns3="2683d27f-b00e-46a8-adf6-2a11da89f70c" targetNamespace="http://schemas.microsoft.com/office/2006/metadata/properties" ma:root="true" ma:fieldsID="d6ba7aa34ba13cb01e08e0e2e1b604f1" ns2:_="" ns3:_="">
    <xsd:import namespace="80c15a16-2d8b-4170-bb5a-aea5de83cc71"/>
    <xsd:import namespace="2683d27f-b00e-46a8-adf6-2a11da89f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15a16-2d8b-4170-bb5a-aea5de83c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903bf49-e46d-4d01-acd7-b47da7e0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3d27f-b00e-46a8-adf6-2a11da89f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f3381-b655-4f12-a16c-a36731af5fe9}" ma:internalName="TaxCatchAll" ma:showField="CatchAllData" ma:web="2683d27f-b00e-46a8-adf6-2a11da89f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83d27f-b00e-46a8-adf6-2a11da89f70c" xsi:nil="true"/>
    <lcf76f155ced4ddcb4097134ff3c332f xmlns="80c15a16-2d8b-4170-bb5a-aea5de83c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8F15AF-71AB-4C60-B9B1-C9260FEF39D6}"/>
</file>

<file path=customXml/itemProps2.xml><?xml version="1.0" encoding="utf-8"?>
<ds:datastoreItem xmlns:ds="http://schemas.openxmlformats.org/officeDocument/2006/customXml" ds:itemID="{3F1752D5-9EA0-4BE8-9FD3-40034716614B}"/>
</file>

<file path=customXml/itemProps3.xml><?xml version="1.0" encoding="utf-8"?>
<ds:datastoreItem xmlns:ds="http://schemas.openxmlformats.org/officeDocument/2006/customXml" ds:itemID="{962E0F5B-6E9E-4638-9105-F6750665F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Rudolf Orsmond</dc:creator>
  <cp:keywords/>
  <dc:description/>
  <cp:lastModifiedBy>Lloyd Herbst</cp:lastModifiedBy>
  <cp:revision/>
  <dcterms:created xsi:type="dcterms:W3CDTF">2024-08-30T13:19:49Z</dcterms:created>
  <dcterms:modified xsi:type="dcterms:W3CDTF">2024-09-06T20:21:50Z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0x010100BF4DD47F15508F478832E0940A19BE33</vt:lpwstr>
  </property>
</Properties>
</file>